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FORMS\Public Works\Water Meter Sizing\"/>
    </mc:Choice>
  </mc:AlternateContent>
  <xr:revisionPtr revIDLastSave="0" documentId="8_{D7797D99-F8CE-4683-8A1D-F228AF594FDB}" xr6:coauthVersionLast="47" xr6:coauthVersionMax="47" xr10:uidLastSave="{00000000-0000-0000-0000-000000000000}"/>
  <bookViews>
    <workbookView xWindow="-120" yWindow="-120" windowWidth="29040" windowHeight="15720" tabRatio="601" xr2:uid="{00000000-000D-0000-FFFF-FFFF00000000}"/>
  </bookViews>
  <sheets>
    <sheet name="WaterMeterForm" sheetId="1" r:id="rId1"/>
  </sheets>
  <definedNames>
    <definedName name="_xlnm.Print_Area" localSheetId="0">WaterMeterForm!$A$1:$F$57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7" i="1" l="1"/>
  <c r="D22" i="1" l="1"/>
  <c r="D21" i="1"/>
  <c r="D20" i="1"/>
  <c r="D19" i="1"/>
  <c r="D17" i="1"/>
  <c r="D16" i="1"/>
  <c r="D15" i="1"/>
  <c r="D14" i="1"/>
  <c r="B30" i="1" l="1"/>
  <c r="E14" i="1" l="1"/>
  <c r="E15" i="1"/>
  <c r="E16" i="1"/>
  <c r="E17" i="1"/>
  <c r="E18" i="1"/>
  <c r="E19" i="1"/>
  <c r="E20" i="1"/>
  <c r="E21" i="1"/>
  <c r="E22" i="1"/>
  <c r="E23" i="1"/>
  <c r="E24" i="1"/>
  <c r="E25" i="1"/>
  <c r="B31" i="1" l="1"/>
  <c r="C31" i="1"/>
  <c r="E13" i="1" l="1"/>
  <c r="E31" i="1" s="1"/>
  <c r="E30" i="1" l="1"/>
  <c r="C39" i="1"/>
  <c r="C34" i="1" l="1"/>
  <c r="C33" i="1"/>
  <c r="C32" i="1"/>
  <c r="C30" i="1" l="1"/>
  <c r="D37" i="1" l="1"/>
  <c r="D40" i="1"/>
  <c r="D39" i="1"/>
  <c r="C36" i="1"/>
  <c r="D36" i="1" l="1"/>
  <c r="D42" i="1"/>
  <c r="D46" i="1" l="1"/>
</calcChain>
</file>

<file path=xl/sharedStrings.xml><?xml version="1.0" encoding="utf-8"?>
<sst xmlns="http://schemas.openxmlformats.org/spreadsheetml/2006/main" count="88" uniqueCount="80">
  <si>
    <t xml:space="preserve">City of Chelan </t>
  </si>
  <si>
    <t xml:space="preserve">Community Development </t>
  </si>
  <si>
    <t xml:space="preserve">Water Meter Sizing Chart </t>
  </si>
  <si>
    <t>Water Unit (WU) Fixtures</t>
  </si>
  <si>
    <t>Water Sizing Fixture Units (WSFU)</t>
  </si>
  <si>
    <t>Fixture Type</t>
  </si>
  <si>
    <t>WU to WSFU Conversion Factor (From UPC Table 610.3 )</t>
  </si>
  <si>
    <t>Bar Sink</t>
  </si>
  <si>
    <t>Mop Sink</t>
  </si>
  <si>
    <t xml:space="preserve">Laundry Sink, Hand Sink, Kitchen Sink, &amp; Prep Sink </t>
  </si>
  <si>
    <t>Dishwasher</t>
  </si>
  <si>
    <t xml:space="preserve">Clothes Washer </t>
  </si>
  <si>
    <t>Hose Bib</t>
  </si>
  <si>
    <t xml:space="preserve">Hose  Bib additional </t>
  </si>
  <si>
    <t>Does this water service include fire flow or continuous flow?</t>
  </si>
  <si>
    <t>Required Minimum Service Line Size:</t>
  </si>
  <si>
    <t xml:space="preserve">Prepared By:     </t>
  </si>
  <si>
    <t>Reservoir Impact Fee, if applicable</t>
  </si>
  <si>
    <t xml:space="preserve">5/8" Meter </t>
  </si>
  <si>
    <t>Sewer Connection Fee</t>
  </si>
  <si>
    <t>Services within the area defined in the Lord Acres Sewer Benefit Area Map</t>
  </si>
  <si>
    <t>Services within the area defined in the area formerly knows as the Chelan River Isenhart Domestic Water System</t>
  </si>
  <si>
    <t>Water Meter size based on Water Supply Fixture Unit count from Water Meter Sizing chart above</t>
  </si>
  <si>
    <t>NO. OF FIXTURE UNITS</t>
  </si>
  <si>
    <t xml:space="preserve">2" Meter </t>
  </si>
  <si>
    <t xml:space="preserve">1.5" Meter </t>
  </si>
  <si>
    <t xml:space="preserve">1" Meter </t>
  </si>
  <si>
    <t xml:space="preserve">3/4" Meter </t>
  </si>
  <si>
    <t>Fire Sprinklers (YES or NO)</t>
  </si>
  <si>
    <t>Total Fixture Units</t>
  </si>
  <si>
    <t>Total Fixture Units &amp; Water Sizing</t>
  </si>
  <si>
    <t>WATER SUPPLY LINE REQUIRED</t>
  </si>
  <si>
    <t>3/4" Min. Service Line</t>
  </si>
  <si>
    <t>1" Min. Service Line</t>
  </si>
  <si>
    <t>1 1/4" Min. Service Line</t>
  </si>
  <si>
    <t>IF YES, CONTACT CITY STAFF</t>
  </si>
  <si>
    <t>Existing Fixtures</t>
  </si>
  <si>
    <t>New Fixtures</t>
  </si>
  <si>
    <t>Owing after March 1, 2019</t>
  </si>
  <si>
    <t>Column1</t>
  </si>
  <si>
    <t>Column3</t>
  </si>
  <si>
    <t>Column4</t>
  </si>
  <si>
    <t>Column5</t>
  </si>
  <si>
    <t>Column6</t>
  </si>
  <si>
    <t>Bathtub (3/4" fill Valve) (Jet tub)</t>
  </si>
  <si>
    <t>Water Connection Fee</t>
  </si>
  <si>
    <t>METER INSTALLATION CHART</t>
  </si>
  <si>
    <t>METER SIZING CHART</t>
  </si>
  <si>
    <t>Lavatory Sink</t>
  </si>
  <si>
    <t>Toilet, 1.6 GPF- Gravity Tank</t>
  </si>
  <si>
    <t>Drinking Fountain (refrigerator with water)</t>
  </si>
  <si>
    <t>Sewer ERU's</t>
  </si>
  <si>
    <t>Water ERU's</t>
  </si>
  <si>
    <t>Lord Acres Facility Charge,  YES or NO</t>
  </si>
  <si>
    <t>Column2</t>
  </si>
  <si>
    <t>FULL INSTALLATION - CITY STREETS</t>
  </si>
  <si>
    <t>FULL INSTALLATION - STATE HWY</t>
  </si>
  <si>
    <t>Water Meter Installation Fee (Choose One)</t>
  </si>
  <si>
    <t>Total Fixture Units for Sewer</t>
  </si>
  <si>
    <t>METER DROP FEE (existing meter box, no change in size)</t>
  </si>
  <si>
    <t>YES</t>
  </si>
  <si>
    <t>NO</t>
  </si>
  <si>
    <t xml:space="preserve"> </t>
  </si>
  <si>
    <t>Public Works: Approved By:</t>
  </si>
  <si>
    <t>Water/Sewer Connection Fees</t>
  </si>
  <si>
    <t>Project Name:</t>
  </si>
  <si>
    <t>Address:</t>
  </si>
  <si>
    <t>Permit Number:</t>
  </si>
  <si>
    <t>No-See-Um Intersection Reimbursement Area</t>
  </si>
  <si>
    <t>None</t>
  </si>
  <si>
    <t>Select One</t>
  </si>
  <si>
    <t xml:space="preserve">Required Minimum Water Meter Size: </t>
  </si>
  <si>
    <t>Water Availablilty Fee</t>
  </si>
  <si>
    <t>Sewer Availability Fee</t>
  </si>
  <si>
    <t>3" Meter</t>
  </si>
  <si>
    <t>Developer to Install</t>
  </si>
  <si>
    <t>Shower, per head</t>
  </si>
  <si>
    <t xml:space="preserve">Bathtub or Shower/Tub Combination  </t>
  </si>
  <si>
    <t>No</t>
  </si>
  <si>
    <t>Based on the 2018 UPS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</si>
</sst>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&quot;$&quot;#,##0.00"/>
    <numFmt numFmtId="165" formatCode="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name val="Calibri"/>
      <family val="2"/>
      <scheme val="minor"/>
    </font>
    <font>
      <sz val="12"/>
      <color rgb="FF0061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auto="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theme="4" tint="0.3999755851924192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theme="4" tint="0.39997558519241921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theme="4" tint="0.39997558519241921"/>
      </bottom>
      <diagonal/>
    </border>
    <border>
      <left style="thick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 style="medium">
        <color indexed="64"/>
      </right>
      <top style="double">
        <color rgb="FF7F7F7F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medium">
        <color auto="1"/>
      </left>
      <right style="thin">
        <color rgb="FF7F7F7F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7F7F7F"/>
      </right>
      <top style="medium">
        <color auto="1"/>
      </top>
      <bottom style="double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auto="1"/>
      </top>
      <bottom style="double">
        <color rgb="FF7F7F7F"/>
      </bottom>
      <diagonal/>
    </border>
    <border>
      <left style="thin">
        <color rgb="FF7F7F7F"/>
      </left>
      <right style="medium">
        <color auto="1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14" applyNumberFormat="0" applyFont="0" applyAlignment="0" applyProtection="0"/>
    <xf numFmtId="0" fontId="1" fillId="6" borderId="0" applyNumberFormat="0" applyBorder="0" applyAlignment="0" applyProtection="0"/>
    <xf numFmtId="0" fontId="10" fillId="8" borderId="0" applyNumberFormat="0" applyBorder="0" applyAlignment="0" applyProtection="0"/>
  </cellStyleXfs>
  <cellXfs count="150">
    <xf numFmtId="0" fontId="0" fillId="0" borderId="0" xfId="0"/>
    <xf numFmtId="0" fontId="0" fillId="0" borderId="12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wrapText="1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left" wrapText="1"/>
    </xf>
    <xf numFmtId="164" fontId="7" fillId="0" borderId="0" xfId="0" applyNumberFormat="1" applyFont="1"/>
    <xf numFmtId="0" fontId="0" fillId="0" borderId="20" xfId="0" applyBorder="1"/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2" fillId="0" borderId="0" xfId="0" applyFont="1"/>
    <xf numFmtId="6" fontId="0" fillId="0" borderId="0" xfId="0" applyNumberFormat="1"/>
    <xf numFmtId="0" fontId="0" fillId="0" borderId="21" xfId="0" applyBorder="1" applyAlignment="1">
      <alignment horizontal="center"/>
    </xf>
    <xf numFmtId="0" fontId="0" fillId="7" borderId="21" xfId="0" applyFill="1" applyBorder="1" applyAlignment="1">
      <alignment horizontal="center"/>
    </xf>
    <xf numFmtId="0" fontId="0" fillId="0" borderId="5" xfId="0" applyBorder="1"/>
    <xf numFmtId="0" fontId="1" fillId="6" borderId="4" xfId="4" applyBorder="1" applyAlignment="1"/>
    <xf numFmtId="0" fontId="1" fillId="6" borderId="0" xfId="4" applyBorder="1" applyAlignment="1"/>
    <xf numFmtId="0" fontId="1" fillId="6" borderId="6" xfId="4" applyBorder="1" applyAlignment="1"/>
    <xf numFmtId="0" fontId="2" fillId="0" borderId="13" xfId="0" applyFont="1" applyBorder="1" applyAlignment="1">
      <alignment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9" xfId="1" applyFont="1" applyFill="1" applyBorder="1" applyAlignment="1">
      <alignment wrapText="1"/>
    </xf>
    <xf numFmtId="0" fontId="2" fillId="0" borderId="11" xfId="0" applyFont="1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9" borderId="9" xfId="1" applyFont="1" applyFill="1" applyBorder="1" applyAlignment="1">
      <alignment wrapText="1"/>
    </xf>
    <xf numFmtId="0" fontId="3" fillId="5" borderId="1" xfId="3" applyFont="1" applyBorder="1" applyAlignment="1">
      <alignment wrapText="1"/>
    </xf>
    <xf numFmtId="0" fontId="0" fillId="5" borderId="1" xfId="3" applyFont="1" applyBorder="1" applyAlignment="1">
      <alignment wrapText="1"/>
    </xf>
    <xf numFmtId="0" fontId="6" fillId="0" borderId="16" xfId="0" applyFont="1" applyBorder="1" applyAlignment="1">
      <alignment wrapText="1"/>
    </xf>
    <xf numFmtId="0" fontId="3" fillId="0" borderId="22" xfId="0" applyFont="1" applyBorder="1" applyAlignment="1">
      <alignment horizontal="left" wrapText="1"/>
    </xf>
    <xf numFmtId="0" fontId="1" fillId="6" borderId="5" xfId="4" applyBorder="1" applyAlignment="1"/>
    <xf numFmtId="0" fontId="0" fillId="7" borderId="28" xfId="0" applyFill="1" applyBorder="1" applyAlignment="1">
      <alignment horizontal="center"/>
    </xf>
    <xf numFmtId="6" fontId="0" fillId="7" borderId="29" xfId="0" applyNumberFormat="1" applyFill="1" applyBorder="1"/>
    <xf numFmtId="6" fontId="0" fillId="7" borderId="30" xfId="0" applyNumberFormat="1" applyFill="1" applyBorder="1"/>
    <xf numFmtId="6" fontId="0" fillId="0" borderId="18" xfId="0" applyNumberFormat="1" applyBorder="1"/>
    <xf numFmtId="6" fontId="0" fillId="0" borderId="19" xfId="0" applyNumberFormat="1" applyBorder="1"/>
    <xf numFmtId="6" fontId="0" fillId="7" borderId="18" xfId="0" applyNumberFormat="1" applyFill="1" applyBorder="1"/>
    <xf numFmtId="6" fontId="0" fillId="7" borderId="19" xfId="0" applyNumberFormat="1" applyFill="1" applyBorder="1"/>
    <xf numFmtId="0" fontId="13" fillId="8" borderId="26" xfId="5" applyFont="1" applyBorder="1" applyAlignment="1">
      <alignment vertical="center" wrapText="1"/>
    </xf>
    <xf numFmtId="0" fontId="13" fillId="8" borderId="27" xfId="5" applyFont="1" applyBorder="1" applyAlignment="1">
      <alignment vertical="center" wrapText="1"/>
    </xf>
    <xf numFmtId="0" fontId="10" fillId="8" borderId="32" xfId="5" applyBorder="1" applyAlignment="1">
      <alignment horizontal="center" vertical="center" wrapText="1"/>
    </xf>
    <xf numFmtId="0" fontId="0" fillId="7" borderId="33" xfId="0" applyFill="1" applyBorder="1" applyAlignment="1">
      <alignment horizontal="center"/>
    </xf>
    <xf numFmtId="0" fontId="0" fillId="7" borderId="34" xfId="0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7" borderId="35" xfId="0" applyFill="1" applyBorder="1" applyAlignment="1">
      <alignment horizontal="center"/>
    </xf>
    <xf numFmtId="0" fontId="13" fillId="8" borderId="36" xfId="5" applyFont="1" applyBorder="1" applyAlignment="1">
      <alignment vertical="center" wrapText="1"/>
    </xf>
    <xf numFmtId="6" fontId="0" fillId="7" borderId="37" xfId="0" applyNumberFormat="1" applyFill="1" applyBorder="1"/>
    <xf numFmtId="6" fontId="0" fillId="0" borderId="38" xfId="0" applyNumberFormat="1" applyBorder="1"/>
    <xf numFmtId="6" fontId="0" fillId="7" borderId="38" xfId="0" applyNumberFormat="1" applyFill="1" applyBorder="1"/>
    <xf numFmtId="0" fontId="0" fillId="5" borderId="14" xfId="3" applyFont="1" applyAlignment="1">
      <alignment wrapText="1"/>
    </xf>
    <xf numFmtId="0" fontId="0" fillId="0" borderId="0" xfId="0" applyAlignment="1">
      <alignment horizontal="left"/>
    </xf>
    <xf numFmtId="164" fontId="0" fillId="0" borderId="0" xfId="0" applyNumberFormat="1"/>
    <xf numFmtId="164" fontId="0" fillId="0" borderId="0" xfId="0" applyNumberFormat="1" applyAlignment="1">
      <alignment wrapText="1"/>
    </xf>
    <xf numFmtId="164" fontId="2" fillId="0" borderId="0" xfId="0" applyNumberFormat="1" applyFont="1"/>
    <xf numFmtId="0" fontId="1" fillId="6" borderId="17" xfId="4" applyBorder="1"/>
    <xf numFmtId="0" fontId="10" fillId="8" borderId="25" xfId="5" applyBorder="1" applyAlignment="1">
      <alignment horizontal="left" vertical="center" wrapText="1"/>
    </xf>
    <xf numFmtId="0" fontId="2" fillId="6" borderId="7" xfId="4" applyFont="1" applyBorder="1" applyAlignment="1">
      <alignment horizontal="right"/>
    </xf>
    <xf numFmtId="0" fontId="0" fillId="0" borderId="40" xfId="0" applyBorder="1" applyAlignment="1">
      <alignment horizontal="right"/>
    </xf>
    <xf numFmtId="0" fontId="0" fillId="0" borderId="41" xfId="0" applyBorder="1" applyAlignment="1">
      <alignment horizontal="right"/>
    </xf>
    <xf numFmtId="0" fontId="10" fillId="8" borderId="39" xfId="5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16" fontId="2" fillId="0" borderId="2" xfId="0" applyNumberFormat="1" applyFont="1" applyBorder="1" applyAlignment="1">
      <alignment horizontal="left" vertical="center" wrapText="1"/>
    </xf>
    <xf numFmtId="0" fontId="6" fillId="0" borderId="24" xfId="0" applyFont="1" applyBorder="1" applyAlignment="1">
      <alignment wrapText="1"/>
    </xf>
    <xf numFmtId="0" fontId="2" fillId="5" borderId="24" xfId="3" applyFont="1" applyBorder="1" applyAlignment="1">
      <alignment wrapText="1"/>
    </xf>
    <xf numFmtId="0" fontId="3" fillId="5" borderId="24" xfId="3" applyFont="1" applyBorder="1" applyAlignment="1">
      <alignment wrapText="1"/>
    </xf>
    <xf numFmtId="0" fontId="9" fillId="0" borderId="0" xfId="0" applyFont="1" applyAlignment="1">
      <alignment horizontal="left" vertical="top" wrapText="1" indent="1"/>
    </xf>
    <xf numFmtId="0" fontId="0" fillId="0" borderId="0" xfId="0" applyAlignment="1">
      <alignment horizontal="left" wrapText="1"/>
    </xf>
    <xf numFmtId="0" fontId="7" fillId="0" borderId="43" xfId="0" applyFont="1" applyBorder="1" applyAlignment="1">
      <alignment horizontal="left" vertical="center" wrapText="1"/>
    </xf>
    <xf numFmtId="0" fontId="9" fillId="0" borderId="43" xfId="0" applyFont="1" applyBorder="1" applyAlignment="1">
      <alignment horizontal="right"/>
    </xf>
    <xf numFmtId="0" fontId="9" fillId="0" borderId="43" xfId="0" applyFont="1" applyBorder="1" applyAlignment="1">
      <alignment wrapText="1"/>
    </xf>
    <xf numFmtId="0" fontId="9" fillId="0" borderId="43" xfId="0" applyFont="1" applyBorder="1" applyAlignment="1">
      <alignment horizontal="left" wrapText="1" indent="1"/>
    </xf>
    <xf numFmtId="0" fontId="3" fillId="0" borderId="43" xfId="0" applyFont="1" applyBorder="1" applyAlignment="1">
      <alignment horizontal="left" wrapText="1"/>
    </xf>
    <xf numFmtId="0" fontId="9" fillId="0" borderId="44" xfId="0" applyFont="1" applyBorder="1" applyAlignment="1">
      <alignment horizontal="right"/>
    </xf>
    <xf numFmtId="0" fontId="4" fillId="4" borderId="45" xfId="2" applyBorder="1" applyAlignment="1">
      <alignment horizontal="center"/>
    </xf>
    <xf numFmtId="2" fontId="0" fillId="0" borderId="0" xfId="0" applyNumberFormat="1" applyAlignment="1">
      <alignment horizontal="left"/>
    </xf>
    <xf numFmtId="0" fontId="3" fillId="0" borderId="4" xfId="0" applyFont="1" applyBorder="1" applyAlignment="1">
      <alignment wrapText="1"/>
    </xf>
    <xf numFmtId="0" fontId="0" fillId="6" borderId="17" xfId="4" applyFont="1" applyBorder="1" applyAlignment="1">
      <alignment horizontal="left" wrapText="1"/>
    </xf>
    <xf numFmtId="0" fontId="12" fillId="0" borderId="0" xfId="0" applyFont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5" fillId="0" borderId="17" xfId="0" applyNumberFormat="1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2" fillId="0" borderId="8" xfId="0" applyFont="1" applyBorder="1"/>
    <xf numFmtId="0" fontId="12" fillId="4" borderId="0" xfId="2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0" fillId="0" borderId="17" xfId="0" applyBorder="1"/>
    <xf numFmtId="0" fontId="6" fillId="0" borderId="1" xfId="0" applyFont="1" applyBorder="1" applyAlignment="1">
      <alignment horizontal="center"/>
    </xf>
    <xf numFmtId="0" fontId="6" fillId="0" borderId="46" xfId="0" applyFont="1" applyBorder="1" applyAlignment="1">
      <alignment horizontal="center"/>
    </xf>
    <xf numFmtId="2" fontId="5" fillId="0" borderId="10" xfId="0" applyNumberFormat="1" applyFont="1" applyBorder="1" applyAlignment="1">
      <alignment horizontal="center" vertical="center"/>
    </xf>
    <xf numFmtId="0" fontId="2" fillId="0" borderId="47" xfId="0" applyFont="1" applyBorder="1" applyAlignment="1">
      <alignment wrapText="1"/>
    </xf>
    <xf numFmtId="0" fontId="2" fillId="0" borderId="48" xfId="0" applyFont="1" applyBorder="1" applyAlignment="1">
      <alignment wrapText="1"/>
    </xf>
    <xf numFmtId="0" fontId="4" fillId="4" borderId="49" xfId="2" applyBorder="1" applyAlignment="1">
      <alignment horizontal="center"/>
    </xf>
    <xf numFmtId="0" fontId="4" fillId="0" borderId="50" xfId="2" applyFill="1" applyBorder="1" applyAlignment="1">
      <alignment horizontal="center"/>
    </xf>
    <xf numFmtId="0" fontId="4" fillId="0" borderId="51" xfId="2" applyFill="1" applyBorder="1" applyAlignment="1">
      <alignment horizontal="center"/>
    </xf>
    <xf numFmtId="0" fontId="4" fillId="0" borderId="50" xfId="2" applyFill="1" applyBorder="1"/>
    <xf numFmtId="0" fontId="4" fillId="0" borderId="52" xfId="2" applyFill="1" applyBorder="1"/>
    <xf numFmtId="0" fontId="4" fillId="0" borderId="53" xfId="2" applyFill="1" applyBorder="1"/>
    <xf numFmtId="0" fontId="0" fillId="6" borderId="1" xfId="4" applyFont="1" applyBorder="1" applyAlignment="1"/>
    <xf numFmtId="0" fontId="6" fillId="6" borderId="1" xfId="4" applyFont="1" applyBorder="1" applyAlignment="1">
      <alignment horizontal="right" indent="1"/>
    </xf>
    <xf numFmtId="0" fontId="6" fillId="6" borderId="5" xfId="4" applyFont="1" applyBorder="1" applyAlignment="1">
      <alignment horizontal="right" indent="1"/>
    </xf>
    <xf numFmtId="0" fontId="6" fillId="6" borderId="1" xfId="4" applyFont="1" applyBorder="1" applyAlignment="1">
      <alignment horizontal="right" wrapText="1" indent="1"/>
    </xf>
    <xf numFmtId="0" fontId="2" fillId="6" borderId="1" xfId="4" applyFont="1" applyBorder="1" applyAlignment="1">
      <alignment horizontal="right" indent="1"/>
    </xf>
    <xf numFmtId="164" fontId="7" fillId="0" borderId="5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 wrapText="1"/>
    </xf>
    <xf numFmtId="0" fontId="7" fillId="0" borderId="5" xfId="0" applyFont="1" applyBorder="1" applyAlignment="1">
      <alignment horizontal="right"/>
    </xf>
    <xf numFmtId="164" fontId="6" fillId="0" borderId="42" xfId="0" applyNumberFormat="1" applyFont="1" applyBorder="1" applyAlignment="1">
      <alignment horizontal="right"/>
    </xf>
    <xf numFmtId="0" fontId="15" fillId="4" borderId="54" xfId="2" applyFont="1" applyBorder="1" applyAlignment="1">
      <alignment horizontal="left" vertical="center" wrapText="1"/>
    </xf>
    <xf numFmtId="165" fontId="15" fillId="4" borderId="54" xfId="2" applyNumberFormat="1" applyFont="1" applyBorder="1" applyAlignment="1">
      <alignment horizontal="left"/>
    </xf>
    <xf numFmtId="0" fontId="15" fillId="4" borderId="54" xfId="2" applyFont="1" applyBorder="1" applyAlignment="1">
      <alignment horizontal="left"/>
    </xf>
    <xf numFmtId="0" fontId="7" fillId="0" borderId="6" xfId="0" applyFont="1" applyBorder="1"/>
    <xf numFmtId="0" fontId="6" fillId="0" borderId="0" xfId="0" applyFont="1" applyAlignment="1">
      <alignment horizontal="left" vertical="top" wrapText="1"/>
    </xf>
    <xf numFmtId="2" fontId="7" fillId="0" borderId="5" xfId="0" applyNumberFormat="1" applyFont="1" applyBorder="1" applyAlignment="1">
      <alignment horizontal="right"/>
    </xf>
    <xf numFmtId="0" fontId="0" fillId="0" borderId="56" xfId="0" applyBorder="1" applyAlignment="1">
      <alignment horizontal="right"/>
    </xf>
    <xf numFmtId="0" fontId="0" fillId="0" borderId="57" xfId="0" applyBorder="1" applyAlignment="1">
      <alignment horizontal="center"/>
    </xf>
    <xf numFmtId="0" fontId="0" fillId="0" borderId="55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6" borderId="7" xfId="4" applyFont="1" applyBorder="1" applyAlignment="1">
      <alignment horizontal="left"/>
    </xf>
    <xf numFmtId="0" fontId="1" fillId="6" borderId="9" xfId="4" applyBorder="1" applyAlignment="1">
      <alignment horizontal="left"/>
    </xf>
    <xf numFmtId="0" fontId="5" fillId="2" borderId="2" xfId="1" applyFont="1" applyBorder="1" applyAlignment="1">
      <alignment horizontal="center" vertical="center"/>
    </xf>
    <xf numFmtId="0" fontId="5" fillId="2" borderId="7" xfId="1" applyFont="1" applyBorder="1" applyAlignment="1">
      <alignment horizontal="center" vertical="center"/>
    </xf>
    <xf numFmtId="0" fontId="3" fillId="0" borderId="3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4" fillId="4" borderId="0" xfId="2" applyFont="1" applyBorder="1" applyAlignment="1">
      <alignment horizontal="left"/>
    </xf>
    <xf numFmtId="0" fontId="0" fillId="6" borderId="10" xfId="4" applyFont="1" applyBorder="1" applyAlignment="1"/>
    <xf numFmtId="0" fontId="1" fillId="6" borderId="11" xfId="4" applyBorder="1" applyAlignment="1"/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6" borderId="10" xfId="4" applyFont="1" applyBorder="1" applyAlignment="1">
      <alignment horizontal="left" wrapText="1"/>
    </xf>
    <xf numFmtId="0" fontId="1" fillId="6" borderId="11" xfId="4" applyBorder="1" applyAlignment="1">
      <alignment horizontal="left" wrapText="1"/>
    </xf>
    <xf numFmtId="0" fontId="16" fillId="0" borderId="5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6" xfId="0" applyFont="1" applyBorder="1" applyAlignment="1">
      <alignment horizontal="center"/>
    </xf>
  </cellXfs>
  <cellStyles count="6">
    <cellStyle name="20% - Accent1" xfId="4" builtinId="30"/>
    <cellStyle name="20% - Accent5" xfId="1" builtinId="46"/>
    <cellStyle name="Accent1" xfId="5" builtinId="29"/>
    <cellStyle name="Good" xfId="2" builtinId="26"/>
    <cellStyle name="Normal" xfId="0" builtinId="0"/>
    <cellStyle name="Note" xfId="3" builtinId="10"/>
  </cellStyles>
  <dxfs count="20">
    <dxf>
      <alignment horizontal="right" vertical="bottom" textRotation="0" indent="0" justifyLastLine="0" shrinkToFit="0" readingOrder="0"/>
    </dxf>
    <dxf>
      <border outline="0">
        <right style="medium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right style="medium">
          <color indexed="64"/>
        </right>
        <top style="medium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alignment horizontal="right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outline="0">
        <top style="medium">
          <color auto="1"/>
        </top>
        <bottom style="thin">
          <color indexed="64"/>
        </bottom>
      </border>
    </dxf>
  </dxfs>
  <tableStyles count="0" defaultTableStyle="TableStyleMedium2" defaultPivotStyle="PivotStyleLight16"/>
  <colors>
    <mruColors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228599</xdr:colOff>
      <xdr:row>0</xdr:row>
      <xdr:rowOff>133350</xdr:rowOff>
    </xdr:from>
    <xdr:to>
      <xdr:col>0</xdr:col>
      <xdr:colOff>1173938</xdr:colOff>
      <xdr:row>4</xdr:row>
      <xdr:rowOff>47625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759A85-25B9-46BE-A3CC-A49C55306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599" y="133350"/>
          <a:ext cx="945339" cy="9239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50:C56" totalsRowShown="0" tableBorderDxfId="19" headerRowCellStyle="Accent1">
  <autoFilter ref="A50:C56" xr:uid="{00000000-0009-0000-0100-000001000000}"/>
  <tableColumns count="3">
    <tableColumn id="1" xr3:uid="{00000000-0010-0000-0000-000001000000}" name="NO. OF FIXTURE UNITS" dataDxfId="18"/>
    <tableColumn id="2" xr3:uid="{00000000-0010-0000-0000-000002000000}" name="Water Meter size based on Water Supply Fixture Unit count from Water Meter Sizing chart above" dataDxfId="17"/>
    <tableColumn id="6" xr3:uid="{00000000-0010-0000-0000-000006000000}" name="WATER SUPPLY LINE REQUIRED" dataDxfId="1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2:E31" totalsRowCount="1" headerRowBorderDxfId="15" tableBorderDxfId="14">
  <autoFilter ref="A12:E30" xr:uid="{00000000-0009-0000-0100-000002000000}"/>
  <tableColumns count="5">
    <tableColumn id="1" xr3:uid="{00000000-0010-0000-0100-000001000000}" name="Column1" totalsRowLabel="Total Fixture Units for Sewer" dataDxfId="13" totalsRowDxfId="12"/>
    <tableColumn id="3" xr3:uid="{00000000-0010-0000-0100-000003000000}" name="Column3" totalsRowFunction="custom" totalsRowDxfId="11">
      <totalsRowFormula>SUM(B13:B23)</totalsRowFormula>
    </tableColumn>
    <tableColumn id="4" xr3:uid="{00000000-0010-0000-0100-000004000000}" name="Column4" totalsRowFunction="custom" dataDxfId="10" totalsRowDxfId="9">
      <totalsRowFormula>SUM(C13:C23)</totalsRowFormula>
    </tableColumn>
    <tableColumn id="5" xr3:uid="{00000000-0010-0000-0100-000005000000}" name="Column5" dataDxfId="8" totalsRowDxfId="7"/>
    <tableColumn id="6" xr3:uid="{00000000-0010-0000-0100-000006000000}" name="Column6" totalsRowFunction="custom" dataDxfId="6" totalsRowDxfId="5">
      <totalsRowFormula>SUM(E13:E23)-E18</totalsRowFormula>
    </tableColumn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6FC0984-85E5-49E3-BE5C-8390EC4067D9}" name="Table3" displayName="Table3" ref="A35:D47" totalsRowCount="1" tableBorderDxfId="4">
  <autoFilter ref="A35:D46" xr:uid="{77D777BC-B0E1-4909-8AA4-24926FBD4AC5}"/>
  <tableColumns count="4">
    <tableColumn id="1" xr3:uid="{CE6A6B66-B438-45F2-839F-3CD94939BE9F}" name="Column1" totalsRowFunction="custom" totalsRowDxfId="3">
      <totalsRowFormula>_xlfn.IFS(B37=D50,1,B37=E50,2,B37=F50,3)</totalsRowFormula>
    </tableColumn>
    <tableColumn id="2" xr3:uid="{A40FB97D-7CD4-474A-9287-1039168EF693}" name="Column2" totalsRowDxfId="2"/>
    <tableColumn id="3" xr3:uid="{F770D89F-A1EE-4DD5-BE58-03B02AE4FC21}" name="Column3" dataDxfId="1"/>
    <tableColumn id="4" xr3:uid="{D9124050-4A9D-4C49-8B75-10BBEDA45717}" name="Owing after March 1, 2019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75"/>
  <sheetViews>
    <sheetView tabSelected="1" zoomScaleNormal="100" workbookViewId="0">
      <selection activeCell="A10" sqref="A10:A11"/>
    </sheetView>
  </sheetViews>
  <sheetFormatPr defaultRowHeight="15" x14ac:dyDescent="0.25"/>
  <cols>
    <col min="1" max="1" width="51.140625" bestFit="1" customWidth="1"/>
    <col min="2" max="2" width="33.140625" customWidth="1"/>
    <col min="3" max="3" width="27" bestFit="1" customWidth="1"/>
    <col min="4" max="4" width="26" customWidth="1"/>
    <col min="5" max="5" width="24.5703125" customWidth="1"/>
    <col min="6" max="6" width="18.140625" bestFit="1" customWidth="1"/>
    <col min="7" max="7" width="18.5703125" bestFit="1" customWidth="1"/>
  </cols>
  <sheetData>
    <row r="1" spans="1:6" ht="23.25" x14ac:dyDescent="0.35">
      <c r="A1" s="132" t="s">
        <v>0</v>
      </c>
      <c r="B1" s="133"/>
      <c r="C1" s="133"/>
      <c r="D1" s="133"/>
      <c r="E1" s="133"/>
      <c r="F1" s="134"/>
    </row>
    <row r="2" spans="1:6" ht="18.75" x14ac:dyDescent="0.3">
      <c r="A2" s="135" t="s">
        <v>1</v>
      </c>
      <c r="B2" s="136"/>
      <c r="C2" s="136"/>
      <c r="D2" s="136"/>
      <c r="E2" s="136"/>
      <c r="F2" s="137"/>
    </row>
    <row r="3" spans="1:6" ht="18.75" x14ac:dyDescent="0.3">
      <c r="A3" s="135" t="s">
        <v>2</v>
      </c>
      <c r="B3" s="136"/>
      <c r="C3" s="136"/>
      <c r="D3" s="136"/>
      <c r="E3" s="136"/>
      <c r="F3" s="137"/>
    </row>
    <row r="4" spans="1:6" ht="18.75" x14ac:dyDescent="0.3">
      <c r="A4" s="138" t="s">
        <v>64</v>
      </c>
      <c r="B4" s="139"/>
      <c r="C4" s="139"/>
      <c r="D4" s="139"/>
      <c r="E4" s="139"/>
      <c r="F4" s="140"/>
    </row>
    <row r="5" spans="1:6" ht="15.75" thickBot="1" x14ac:dyDescent="0.3">
      <c r="A5" s="147" t="s">
        <v>79</v>
      </c>
      <c r="B5" s="148"/>
      <c r="C5" s="148"/>
      <c r="D5" s="148"/>
      <c r="E5" s="148"/>
      <c r="F5" s="149"/>
    </row>
    <row r="6" spans="1:6" ht="16.5" thickBot="1" x14ac:dyDescent="0.3">
      <c r="A6" s="105" t="s">
        <v>65</v>
      </c>
      <c r="B6" s="104"/>
      <c r="C6" s="108" t="s">
        <v>63</v>
      </c>
      <c r="D6" s="130" t="s">
        <v>62</v>
      </c>
      <c r="E6" s="131"/>
      <c r="F6" s="19"/>
    </row>
    <row r="7" spans="1:6" ht="16.5" thickBot="1" x14ac:dyDescent="0.3">
      <c r="A7" s="106" t="s">
        <v>66</v>
      </c>
      <c r="B7" s="123"/>
      <c r="C7" s="124"/>
      <c r="D7" s="37"/>
      <c r="E7" s="20"/>
      <c r="F7" s="21"/>
    </row>
    <row r="8" spans="1:6" ht="16.5" thickBot="1" x14ac:dyDescent="0.3">
      <c r="A8" s="107" t="s">
        <v>67</v>
      </c>
      <c r="B8" s="83"/>
      <c r="C8" s="63" t="s">
        <v>16</v>
      </c>
      <c r="D8" s="145"/>
      <c r="E8" s="146"/>
      <c r="F8" s="61"/>
    </row>
    <row r="9" spans="1:6" ht="15.75" thickBot="1" x14ac:dyDescent="0.3">
      <c r="A9" s="143"/>
      <c r="B9" s="144"/>
      <c r="C9" s="144"/>
      <c r="D9" s="144"/>
      <c r="E9" s="144"/>
      <c r="F9" s="144"/>
    </row>
    <row r="10" spans="1:6" ht="15.75" customHeight="1" thickBot="1" x14ac:dyDescent="0.3">
      <c r="A10" s="125" t="s">
        <v>5</v>
      </c>
      <c r="B10" s="141" t="s">
        <v>3</v>
      </c>
      <c r="C10" s="142"/>
      <c r="D10" s="141" t="s">
        <v>4</v>
      </c>
      <c r="E10" s="142"/>
    </row>
    <row r="11" spans="1:6" s="5" customFormat="1" ht="45.75" thickBot="1" x14ac:dyDescent="0.3">
      <c r="A11" s="126"/>
      <c r="B11" s="85" t="s">
        <v>36</v>
      </c>
      <c r="C11" s="86" t="s">
        <v>37</v>
      </c>
      <c r="D11" s="31" t="s">
        <v>6</v>
      </c>
      <c r="E11" s="86" t="s">
        <v>29</v>
      </c>
    </row>
    <row r="12" spans="1:6" ht="15.75" hidden="1" thickBot="1" x14ac:dyDescent="0.3">
      <c r="A12" s="26" t="s">
        <v>39</v>
      </c>
      <c r="B12" s="3" t="s">
        <v>40</v>
      </c>
      <c r="C12" s="3" t="s">
        <v>41</v>
      </c>
      <c r="D12" s="2" t="s">
        <v>42</v>
      </c>
      <c r="E12" s="28" t="s">
        <v>43</v>
      </c>
    </row>
    <row r="13" spans="1:6" ht="15.75" thickBot="1" x14ac:dyDescent="0.3">
      <c r="A13" s="32" t="s">
        <v>49</v>
      </c>
      <c r="B13" s="80"/>
      <c r="C13" s="80"/>
      <c r="D13" s="2">
        <v>2.5</v>
      </c>
      <c r="E13" s="28">
        <f>(+B13+C13)* D13</f>
        <v>0</v>
      </c>
    </row>
    <row r="14" spans="1:6" ht="15.75" thickBot="1" x14ac:dyDescent="0.3">
      <c r="A14" s="27" t="s">
        <v>48</v>
      </c>
      <c r="B14" s="80"/>
      <c r="C14" s="80"/>
      <c r="D14" s="2">
        <f>1*0.75</f>
        <v>0.75</v>
      </c>
      <c r="E14" s="28">
        <f t="shared" ref="E14:E25" si="0">(+B14+C14)* D14</f>
        <v>0</v>
      </c>
    </row>
    <row r="15" spans="1:6" ht="15.75" thickBot="1" x14ac:dyDescent="0.3">
      <c r="A15" s="27" t="s">
        <v>7</v>
      </c>
      <c r="B15" s="80"/>
      <c r="C15" s="80"/>
      <c r="D15" s="2">
        <f>2*0.75</f>
        <v>1.5</v>
      </c>
      <c r="E15" s="28">
        <f t="shared" si="0"/>
        <v>0</v>
      </c>
    </row>
    <row r="16" spans="1:6" ht="15.75" thickBot="1" x14ac:dyDescent="0.3">
      <c r="A16" s="27" t="s">
        <v>8</v>
      </c>
      <c r="B16" s="80"/>
      <c r="C16" s="80"/>
      <c r="D16" s="2">
        <f>3*0.75</f>
        <v>2.25</v>
      </c>
      <c r="E16" s="28">
        <f t="shared" si="0"/>
        <v>0</v>
      </c>
    </row>
    <row r="17" spans="1:6" ht="15.75" thickBot="1" x14ac:dyDescent="0.3">
      <c r="A17" s="27" t="s">
        <v>9</v>
      </c>
      <c r="B17" s="80"/>
      <c r="C17" s="80"/>
      <c r="D17" s="2">
        <f>1.5*0.75</f>
        <v>1.125</v>
      </c>
      <c r="E17" s="28">
        <f t="shared" si="0"/>
        <v>0</v>
      </c>
    </row>
    <row r="18" spans="1:6" ht="15.75" thickBot="1" x14ac:dyDescent="0.3">
      <c r="A18" s="27" t="s">
        <v>50</v>
      </c>
      <c r="B18" s="80"/>
      <c r="C18" s="80"/>
      <c r="D18" s="2">
        <v>0.5</v>
      </c>
      <c r="E18" s="28">
        <f t="shared" si="0"/>
        <v>0</v>
      </c>
    </row>
    <row r="19" spans="1:6" ht="15.75" thickBot="1" x14ac:dyDescent="0.3">
      <c r="A19" s="27" t="s">
        <v>10</v>
      </c>
      <c r="B19" s="80"/>
      <c r="C19" s="80"/>
      <c r="D19" s="2">
        <f>1.5*0.75</f>
        <v>1.125</v>
      </c>
      <c r="E19" s="28">
        <f t="shared" si="0"/>
        <v>0</v>
      </c>
    </row>
    <row r="20" spans="1:6" ht="15.75" thickBot="1" x14ac:dyDescent="0.3">
      <c r="A20" s="27" t="s">
        <v>11</v>
      </c>
      <c r="B20" s="80"/>
      <c r="C20" s="80"/>
      <c r="D20" s="2">
        <f>4*0.75</f>
        <v>3</v>
      </c>
      <c r="E20" s="28">
        <f t="shared" si="0"/>
        <v>0</v>
      </c>
    </row>
    <row r="21" spans="1:6" ht="15.75" thickBot="1" x14ac:dyDescent="0.3">
      <c r="A21" s="27" t="s">
        <v>44</v>
      </c>
      <c r="B21" s="80"/>
      <c r="C21" s="80"/>
      <c r="D21" s="2">
        <f>10*0.75</f>
        <v>7.5</v>
      </c>
      <c r="E21" s="28">
        <f t="shared" si="0"/>
        <v>0</v>
      </c>
    </row>
    <row r="22" spans="1:6" ht="15.75" thickBot="1" x14ac:dyDescent="0.3">
      <c r="A22" s="27" t="s">
        <v>76</v>
      </c>
      <c r="B22" s="80"/>
      <c r="C22" s="80"/>
      <c r="D22" s="2">
        <f>2*0.75</f>
        <v>1.5</v>
      </c>
      <c r="E22" s="28">
        <f t="shared" si="0"/>
        <v>0</v>
      </c>
    </row>
    <row r="23" spans="1:6" ht="15.75" thickBot="1" x14ac:dyDescent="0.3">
      <c r="A23" s="27" t="s">
        <v>77</v>
      </c>
      <c r="B23" s="80"/>
      <c r="C23" s="80"/>
      <c r="D23" s="2">
        <v>4</v>
      </c>
      <c r="E23" s="28">
        <f t="shared" si="0"/>
        <v>0</v>
      </c>
    </row>
    <row r="24" spans="1:6" ht="15.75" thickBot="1" x14ac:dyDescent="0.3">
      <c r="A24" s="27" t="s">
        <v>12</v>
      </c>
      <c r="B24" s="80"/>
      <c r="C24" s="80"/>
      <c r="D24" s="2">
        <v>2.5</v>
      </c>
      <c r="E24" s="28">
        <f t="shared" si="0"/>
        <v>0</v>
      </c>
    </row>
    <row r="25" spans="1:6" ht="15.75" thickBot="1" x14ac:dyDescent="0.3">
      <c r="A25" s="27" t="s">
        <v>13</v>
      </c>
      <c r="B25" s="80"/>
      <c r="C25" s="80"/>
      <c r="D25" s="2">
        <v>1</v>
      </c>
      <c r="E25" s="28">
        <f t="shared" si="0"/>
        <v>0</v>
      </c>
    </row>
    <row r="26" spans="1:6" ht="15.75" thickBot="1" x14ac:dyDescent="0.3">
      <c r="A26" s="27" t="s">
        <v>28</v>
      </c>
      <c r="B26" s="98"/>
      <c r="C26" s="98" t="s">
        <v>78</v>
      </c>
      <c r="D26" s="2"/>
      <c r="E26" s="29"/>
    </row>
    <row r="27" spans="1:6" ht="15.75" thickBot="1" x14ac:dyDescent="0.3">
      <c r="A27" s="96"/>
      <c r="B27" s="99"/>
      <c r="C27" s="100"/>
      <c r="D27" s="2"/>
      <c r="E27" s="29"/>
    </row>
    <row r="28" spans="1:6" ht="15.75" thickBot="1" x14ac:dyDescent="0.3">
      <c r="A28" s="97"/>
      <c r="B28" s="101"/>
      <c r="C28" s="100"/>
      <c r="D28" s="4"/>
      <c r="E28" s="30"/>
    </row>
    <row r="29" spans="1:6" ht="15.75" thickBot="1" x14ac:dyDescent="0.3">
      <c r="A29" s="22"/>
      <c r="B29" s="102"/>
      <c r="C29" s="103"/>
      <c r="D29" s="1"/>
      <c r="E29" s="88"/>
    </row>
    <row r="30" spans="1:6" ht="22.5" thickTop="1" thickBot="1" x14ac:dyDescent="0.4">
      <c r="A30" s="36" t="s">
        <v>30</v>
      </c>
      <c r="B30" s="94">
        <f>SUM(B13:B29)</f>
        <v>0</v>
      </c>
      <c r="C30" s="91">
        <f>SUM(C13:C29)</f>
        <v>0</v>
      </c>
      <c r="D30" s="92"/>
      <c r="E30" s="87">
        <f>SUBTOTAL(109,E13:E29)</f>
        <v>0</v>
      </c>
      <c r="F30" s="18"/>
    </row>
    <row r="31" spans="1:6" ht="21.75" thickBot="1" x14ac:dyDescent="0.35">
      <c r="A31" s="82" t="s">
        <v>58</v>
      </c>
      <c r="B31" s="93">
        <f>SUM(B13:B23)</f>
        <v>0</v>
      </c>
      <c r="C31" s="93">
        <f>SUM(C13:C23)</f>
        <v>0</v>
      </c>
      <c r="D31" s="2"/>
      <c r="E31" s="95">
        <f>SUM(E13:E23)-E18</f>
        <v>0</v>
      </c>
    </row>
    <row r="32" spans="1:6" ht="33" thickBot="1" x14ac:dyDescent="0.35">
      <c r="A32" s="35" t="s">
        <v>14</v>
      </c>
      <c r="B32" s="89"/>
      <c r="C32" s="90" t="str">
        <f>C26</f>
        <v>No</v>
      </c>
      <c r="D32" s="129" t="s">
        <v>35</v>
      </c>
      <c r="E32" s="129"/>
    </row>
    <row r="33" spans="1:6" s="5" customFormat="1" ht="19.5" thickBot="1" x14ac:dyDescent="0.35">
      <c r="A33" s="13" t="s">
        <v>71</v>
      </c>
      <c r="B33" s="56"/>
      <c r="C33" s="33" t="str">
        <f>VLOOKUP(E30,A52:C56, 2,TRUE)</f>
        <v xml:space="preserve">3/4" Meter </v>
      </c>
      <c r="D33" s="34"/>
    </row>
    <row r="34" spans="1:6" s="5" customFormat="1" ht="19.5" thickBot="1" x14ac:dyDescent="0.35">
      <c r="A34" s="69" t="s">
        <v>15</v>
      </c>
      <c r="B34" s="70"/>
      <c r="C34" s="71" t="str">
        <f>VLOOKUP(E30,A52:C56, 3,TRUE)</f>
        <v>3/4" Min. Service Line</v>
      </c>
      <c r="D34" s="34"/>
    </row>
    <row r="35" spans="1:6" s="25" customFormat="1" ht="15.75" hidden="1" x14ac:dyDescent="0.25">
      <c r="A35" s="23" t="s">
        <v>39</v>
      </c>
      <c r="B35" s="23" t="s">
        <v>54</v>
      </c>
      <c r="C35" s="24" t="s">
        <v>40</v>
      </c>
      <c r="D35" s="68" t="s">
        <v>38</v>
      </c>
      <c r="E35" s="24"/>
      <c r="F35" s="24"/>
    </row>
    <row r="36" spans="1:6" ht="15.75" x14ac:dyDescent="0.25">
      <c r="A36" s="6" t="s">
        <v>45</v>
      </c>
      <c r="B36" s="79" t="s">
        <v>52</v>
      </c>
      <c r="C36" s="57">
        <f>ROUNDUP(E30/30,1)</f>
        <v>0</v>
      </c>
      <c r="D36" s="109">
        <f>SUM(Table3[[#This Row],[Column3]]*11926)</f>
        <v>0</v>
      </c>
      <c r="E36" s="9"/>
      <c r="F36" s="58"/>
    </row>
    <row r="37" spans="1:6" s="5" customFormat="1" ht="31.5" x14ac:dyDescent="0.25">
      <c r="A37" s="23" t="s">
        <v>57</v>
      </c>
      <c r="B37" s="113" t="s">
        <v>55</v>
      </c>
      <c r="C37" s="67"/>
      <c r="D37" s="110">
        <f>VLOOKUP(C33,B51:F55,A47+2,FALSE)</f>
        <v>3311</v>
      </c>
      <c r="E37" s="59"/>
      <c r="F37" s="59"/>
    </row>
    <row r="38" spans="1:6" s="5" customFormat="1" ht="15.75" customHeight="1" x14ac:dyDescent="0.25">
      <c r="A38" s="23"/>
      <c r="B38" s="74"/>
      <c r="C38" s="67"/>
      <c r="D38" s="110"/>
      <c r="F38" s="59"/>
    </row>
    <row r="39" spans="1:6" ht="15.75" x14ac:dyDescent="0.25">
      <c r="A39" s="6" t="s">
        <v>19</v>
      </c>
      <c r="B39" s="75" t="s">
        <v>51</v>
      </c>
      <c r="C39" s="81">
        <f>IF(ROUNDUP(E31/24,1)&lt;1,1,ROUNDUP(E31/24,1))</f>
        <v>1</v>
      </c>
      <c r="D39" s="109">
        <f>Table3[[#This Row],[Column3]]*5531</f>
        <v>5531</v>
      </c>
      <c r="E39" s="25"/>
      <c r="F39" s="58"/>
    </row>
    <row r="40" spans="1:6" ht="18" customHeight="1" x14ac:dyDescent="0.25">
      <c r="A40" s="6" t="s">
        <v>53</v>
      </c>
      <c r="B40" s="114" t="s">
        <v>70</v>
      </c>
      <c r="C40" s="9"/>
      <c r="D40" s="109">
        <f>IF(B40="Yes",1970,0)*C39</f>
        <v>0</v>
      </c>
      <c r="E40" s="9"/>
      <c r="F40" s="58"/>
    </row>
    <row r="41" spans="1:6" s="5" customFormat="1" ht="26.25" customHeight="1" x14ac:dyDescent="0.25">
      <c r="A41" s="12" t="s">
        <v>20</v>
      </c>
      <c r="B41" s="76"/>
      <c r="C41" s="11"/>
      <c r="D41" s="110"/>
      <c r="F41" s="59"/>
    </row>
    <row r="42" spans="1:6" ht="18" customHeight="1" x14ac:dyDescent="0.25">
      <c r="A42" s="6" t="s">
        <v>17</v>
      </c>
      <c r="B42" s="115" t="s">
        <v>70</v>
      </c>
      <c r="C42" s="9"/>
      <c r="D42" s="109">
        <f>IF(B42="Yes",1750,0)*C36</f>
        <v>0</v>
      </c>
      <c r="E42" s="5"/>
      <c r="F42" s="58"/>
    </row>
    <row r="43" spans="1:6" ht="42" customHeight="1" x14ac:dyDescent="0.25">
      <c r="A43" s="72" t="s">
        <v>21</v>
      </c>
      <c r="B43" s="77"/>
      <c r="C43" s="7"/>
      <c r="D43" s="111"/>
      <c r="F43" s="58"/>
    </row>
    <row r="44" spans="1:6" ht="15.75" x14ac:dyDescent="0.25">
      <c r="A44" s="117" t="s">
        <v>72</v>
      </c>
      <c r="B44" s="77"/>
      <c r="C44" s="116"/>
      <c r="D44" s="118">
        <v>40</v>
      </c>
      <c r="F44" s="58"/>
    </row>
    <row r="45" spans="1:6" ht="19.5" customHeight="1" x14ac:dyDescent="0.25">
      <c r="A45" s="117" t="s">
        <v>73</v>
      </c>
      <c r="B45" s="77"/>
      <c r="C45" s="116"/>
      <c r="D45" s="118">
        <v>40</v>
      </c>
      <c r="F45" s="58"/>
    </row>
    <row r="46" spans="1:6" ht="19.5" thickBot="1" x14ac:dyDescent="0.35">
      <c r="A46" s="84" t="s">
        <v>64</v>
      </c>
      <c r="B46" s="78"/>
      <c r="C46" s="6"/>
      <c r="D46" s="112">
        <f>SUM(D36:D45)</f>
        <v>8922</v>
      </c>
      <c r="F46" s="60"/>
    </row>
    <row r="47" spans="1:6" ht="16.5" thickTop="1" x14ac:dyDescent="0.25">
      <c r="A47" s="73">
        <f>_xlfn.IFS(B37=D50,1,B37=E50,2,B37=F50,3)</f>
        <v>2</v>
      </c>
      <c r="B47" s="6"/>
      <c r="E47" s="5"/>
    </row>
    <row r="48" spans="1:6" ht="15.75" x14ac:dyDescent="0.25">
      <c r="A48" s="8"/>
      <c r="B48" s="6"/>
    </row>
    <row r="49" spans="1:6" ht="19.5" thickBot="1" x14ac:dyDescent="0.35">
      <c r="A49" s="122" t="s">
        <v>47</v>
      </c>
      <c r="B49" s="122"/>
      <c r="C49" s="122"/>
      <c r="D49" s="127" t="s">
        <v>46</v>
      </c>
      <c r="E49" s="128"/>
      <c r="F49" s="128"/>
    </row>
    <row r="50" spans="1:6" ht="45" x14ac:dyDescent="0.25">
      <c r="A50" s="66" t="s">
        <v>23</v>
      </c>
      <c r="B50" s="62" t="s">
        <v>22</v>
      </c>
      <c r="C50" s="47" t="s">
        <v>31</v>
      </c>
      <c r="D50" s="52" t="s">
        <v>59</v>
      </c>
      <c r="E50" s="45" t="s">
        <v>55</v>
      </c>
      <c r="F50" s="46" t="s">
        <v>56</v>
      </c>
    </row>
    <row r="51" spans="1:6" hidden="1" x14ac:dyDescent="0.25">
      <c r="A51" s="64">
        <v>7</v>
      </c>
      <c r="B51" s="38" t="s">
        <v>18</v>
      </c>
      <c r="C51" s="48" t="s">
        <v>32</v>
      </c>
      <c r="D51" s="53"/>
      <c r="E51" s="39"/>
      <c r="F51" s="40"/>
    </row>
    <row r="52" spans="1:6" x14ac:dyDescent="0.25">
      <c r="A52" s="65">
        <v>0</v>
      </c>
      <c r="B52" s="16" t="s">
        <v>27</v>
      </c>
      <c r="C52" s="48" t="s">
        <v>32</v>
      </c>
      <c r="D52" s="54">
        <v>347</v>
      </c>
      <c r="E52" s="41">
        <v>3311</v>
      </c>
      <c r="F52" s="42">
        <v>4931</v>
      </c>
    </row>
    <row r="53" spans="1:6" x14ac:dyDescent="0.25">
      <c r="A53" s="65">
        <v>39</v>
      </c>
      <c r="B53" s="17" t="s">
        <v>26</v>
      </c>
      <c r="C53" s="49" t="s">
        <v>33</v>
      </c>
      <c r="D53" s="55">
        <v>422</v>
      </c>
      <c r="E53" s="43">
        <v>3406</v>
      </c>
      <c r="F53" s="44">
        <v>5426</v>
      </c>
    </row>
    <row r="54" spans="1:6" x14ac:dyDescent="0.25">
      <c r="A54" s="65">
        <v>78</v>
      </c>
      <c r="B54" s="16" t="s">
        <v>25</v>
      </c>
      <c r="C54" s="50" t="s">
        <v>34</v>
      </c>
      <c r="D54" s="54">
        <v>1578</v>
      </c>
      <c r="E54" s="41">
        <v>6343</v>
      </c>
      <c r="F54" s="42">
        <v>7963</v>
      </c>
    </row>
    <row r="55" spans="1:6" x14ac:dyDescent="0.25">
      <c r="A55" s="64">
        <v>94</v>
      </c>
      <c r="B55" s="17" t="s">
        <v>24</v>
      </c>
      <c r="C55" s="51"/>
      <c r="D55" s="55">
        <v>1804</v>
      </c>
      <c r="E55" s="43">
        <v>6508</v>
      </c>
      <c r="F55" s="44">
        <v>8128</v>
      </c>
    </row>
    <row r="56" spans="1:6" x14ac:dyDescent="0.25">
      <c r="A56" s="119">
        <v>500</v>
      </c>
      <c r="B56" s="120" t="s">
        <v>74</v>
      </c>
      <c r="C56" s="121" t="s">
        <v>75</v>
      </c>
      <c r="D56" s="41">
        <v>0</v>
      </c>
      <c r="E56" s="41">
        <v>0</v>
      </c>
      <c r="F56" s="41">
        <v>0</v>
      </c>
    </row>
    <row r="57" spans="1:6" hidden="1" x14ac:dyDescent="0.25">
      <c r="A57" t="s">
        <v>70</v>
      </c>
    </row>
    <row r="58" spans="1:6" ht="14.25" hidden="1" customHeight="1" x14ac:dyDescent="0.25">
      <c r="A58" t="s">
        <v>60</v>
      </c>
    </row>
    <row r="59" spans="1:6" hidden="1" x14ac:dyDescent="0.25">
      <c r="A59" t="s">
        <v>61</v>
      </c>
    </row>
    <row r="60" spans="1:6" hidden="1" x14ac:dyDescent="0.25"/>
    <row r="61" spans="1:6" hidden="1" x14ac:dyDescent="0.25">
      <c r="A61" t="s">
        <v>70</v>
      </c>
    </row>
    <row r="62" spans="1:6" hidden="1" x14ac:dyDescent="0.25">
      <c r="A62" t="s">
        <v>68</v>
      </c>
    </row>
    <row r="63" spans="1:6" hidden="1" x14ac:dyDescent="0.25">
      <c r="A63" t="s">
        <v>69</v>
      </c>
    </row>
    <row r="65" spans="1:2" ht="15.75" x14ac:dyDescent="0.25">
      <c r="A65" s="7"/>
      <c r="B65" s="7"/>
    </row>
    <row r="66" spans="1:2" ht="15.75" x14ac:dyDescent="0.25">
      <c r="B66" s="7"/>
    </row>
    <row r="70" spans="1:2" x14ac:dyDescent="0.25">
      <c r="A70" s="14"/>
      <c r="B70" s="14"/>
    </row>
    <row r="71" spans="1:2" x14ac:dyDescent="0.25">
      <c r="A71" s="15"/>
      <c r="B71" s="15"/>
    </row>
    <row r="75" spans="1:2" x14ac:dyDescent="0.25">
      <c r="A75" s="10"/>
    </row>
  </sheetData>
  <protectedRanges>
    <protectedRange algorithmName="SHA-512" hashValue="wANMAN4YUPRSk98pihT+6wOXTH/cUmGX2TSeHOuQOAqSqpHreSFUOk/p/6TM22NlFmoYyVueUgHJVzAC5QtdtQ==" saltValue="ktF60kcg4+f81bPb5Tci8g==" spinCount="100000" sqref="B6:B8" name="names" securityDescriptor="O:WDG:WDD:(A;;CC;;;WD)"/>
    <protectedRange sqref="D6 D8" name="Range2"/>
    <protectedRange algorithmName="SHA-512" hashValue="iMW3RTeAkjXqzoxS3+4remo4WKAf3/3i3ugIUfK4v6M3PsURxaFuF3TWdtADqQHuQ4aKZWQK2ryJBaTiTHfoIg==" saltValue="cMGqcXvlopTQ6cUlP50Sxg==" spinCount="100000" sqref="B37 B40 B42 B13:C29" name="Fixtures" securityDescriptor="O:WDG:WDD:(A;;CC;;;WD)"/>
  </protectedRanges>
  <dataConsolidate/>
  <mergeCells count="15">
    <mergeCell ref="D6:E6"/>
    <mergeCell ref="A1:F1"/>
    <mergeCell ref="A2:F2"/>
    <mergeCell ref="A4:F4"/>
    <mergeCell ref="B10:C10"/>
    <mergeCell ref="D10:E10"/>
    <mergeCell ref="A3:F3"/>
    <mergeCell ref="A5:F5"/>
    <mergeCell ref="A9:F9"/>
    <mergeCell ref="D8:E8"/>
    <mergeCell ref="A49:C49"/>
    <mergeCell ref="B7:C7"/>
    <mergeCell ref="A10:A11"/>
    <mergeCell ref="D49:F49"/>
    <mergeCell ref="D32:E32"/>
  </mergeCells>
  <dataValidations count="6">
    <dataValidation type="list" allowBlank="1" showInputMessage="1" showErrorMessage="1" error="Plese select from list below" promptTitle="Meter installation" prompt="Please choose meter install type from Meter Installation Chart below" sqref="B38" xr:uid="{BA5CB319-1899-4749-80D4-913EFF9D2C3E}">
      <formula1>$D$50:$F$50</formula1>
    </dataValidation>
    <dataValidation type="list" allowBlank="1" showInputMessage="1" showErrorMessage="1" errorTitle="Lord Acres Facility Charge" error="Please answer Yes or No" promptTitle="Lord Acres Facility Charge" prompt="Do you live within the Lord Acres Area" sqref="B40" xr:uid="{97BA4DF0-A66F-42A8-8C3D-11DE6530485E}">
      <formula1>$A$57:$A$59</formula1>
    </dataValidation>
    <dataValidation type="list" allowBlank="1" showInputMessage="1" showErrorMessage="1" errorTitle="Reservoir Impact Fee" error="Please answer Yes or No" promptTitle="Reservoir Impact Fee" prompt="Are you within the Chelan River / Isenhart Domestic Water System area" sqref="B42" xr:uid="{0E9D6810-7FDA-4A60-88C9-3979408B25D8}">
      <formula1>$A$57:$A$59</formula1>
    </dataValidation>
    <dataValidation type="list" allowBlank="1" showInputMessage="1" showErrorMessage="1" errorTitle="Water Install Fee" error="Plese select from list below" promptTitle="Meter installation" prompt="Please choose meter install type from Meter Installation Chart below" sqref="B37" xr:uid="{B750AFCE-61CC-4BA3-9753-EAB0AEFBCE07}">
      <formula1>$D$50:$F$50</formula1>
    </dataValidation>
    <dataValidation type="list" allowBlank="1" showInputMessage="1" showErrorMessage="1" sqref="A57:A59" xr:uid="{B4488276-C96E-496F-9679-BE03595BE974}">
      <formula1>$A$57:$A$59</formula1>
    </dataValidation>
    <dataValidation type="decimal" allowBlank="1" showInputMessage="1" showErrorMessage="1" error="Input Number of fixtures" sqref="B13:C25" xr:uid="{E6A52D1F-8E91-42CE-ACBA-BB529AFF6E11}">
      <formula1>0</formula1>
      <formula2>99</formula2>
    </dataValidation>
  </dataValidations>
  <printOptions gridLines="1"/>
  <pageMargins left="0.25" right="0.25" top="0.75" bottom="0.75" header="0.3" footer="0.3"/>
  <pageSetup scale="55" orientation="portrait" r:id="rId1"/>
  <drawing r:id="rId2"/>
  <legacyDrawing r:id="rId3"/>
  <tableParts count="3"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WaterMeterForm</vt:lpstr>
      <vt:lpstr>WaterMeterForm!Print_Area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Gonzalez</dc:creator>
  <cp:lastModifiedBy>Linda Jo. Williams</cp:lastModifiedBy>
  <cp:lastPrinted>2019-08-12T15:25:59Z</cp:lastPrinted>
  <dcterms:created xsi:type="dcterms:W3CDTF">2018-10-11T18:18:20Z</dcterms:created>
  <dcterms:modified xsi:type="dcterms:W3CDTF">2024-01-17T23:53:36Z</dcterms:modified>
</cp:coreProperties>
</file>